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D60B1421-4C45-48E9-8450-BFC883F60498}" xr6:coauthVersionLast="47" xr6:coauthVersionMax="47" xr10:uidLastSave="{00000000-0000-0000-0000-000000000000}"/>
  <bookViews>
    <workbookView xWindow="-120" yWindow="-120" windowWidth="20730" windowHeight="11040" activeTab="1" xr2:uid="{00473EA7-88E8-491B-B800-433EC08ABE0C}"/>
  </bookViews>
  <sheets>
    <sheet name="Resumen Región 18" sheetId="15" r:id="rId1"/>
    <sheet name="UT CONECTANDO REGIONES SRCC"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7" i="15" l="1"/>
  <c r="B27" i="15"/>
  <c r="C27" i="15"/>
  <c r="E3" i="15"/>
  <c r="B68" i="6" s="1"/>
  <c r="E64" i="6"/>
  <c r="E5" i="15"/>
  <c r="F49" i="6" s="1"/>
  <c r="G49" i="6" s="1"/>
  <c r="G27" i="15" s="1"/>
  <c r="E27" i="15"/>
  <c r="D37" i="6" l="1"/>
  <c r="C37" i="6"/>
  <c r="E68" i="6"/>
  <c r="J27" i="15" s="1"/>
  <c r="K27" i="15" s="1"/>
  <c r="E37" i="6" l="1"/>
  <c r="C33" i="6" l="1"/>
  <c r="C44" i="6" s="1"/>
  <c r="B16" i="6" s="1"/>
  <c r="B18" i="6" l="1"/>
  <c r="F27" i="15" s="1"/>
  <c r="D27" i="15"/>
  <c r="D25" i="6" l="1"/>
  <c r="D22" i="6"/>
  <c r="D26" i="6" s="1"/>
  <c r="D23" i="6"/>
  <c r="D24" i="6"/>
</calcChain>
</file>

<file path=xl/sharedStrings.xml><?xml version="1.0" encoding="utf-8"?>
<sst xmlns="http://schemas.openxmlformats.org/spreadsheetml/2006/main" count="179" uniqueCount="139">
  <si>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</si>
  <si>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</si>
  <si>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</si>
  <si>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</si>
  <si>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</si>
  <si>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</si>
  <si>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</si>
  <si>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</si>
  <si>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</si>
  <si>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CORDOBA</t>
  </si>
  <si>
    <t>BUENAVISTA</t>
  </si>
  <si>
    <t>CERETÉ</t>
  </si>
  <si>
    <t>MONTELÍBANO</t>
  </si>
  <si>
    <t>PLANETA RICA</t>
  </si>
  <si>
    <t>SAN CARLOS</t>
  </si>
  <si>
    <t>SAN JOSÉ DE URÉ</t>
  </si>
  <si>
    <t>VALENCIA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</si>
  <si>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</si>
  <si>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</si>
  <si>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</si>
  <si>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</si>
  <si>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</si>
  <si>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</si>
  <si>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</si>
  <si>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</si>
  <si>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</si>
  <si>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</si>
  <si>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</si>
  <si>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</si>
  <si>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</si>
  <si>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</si>
  <si>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</si>
  <si>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UNIÓN TEMPORAL CONECTANDO REGIONES SRCC</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</si>
  <si>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</si>
  <si>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</si>
  <si>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</si>
  <si>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</si>
  <si>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</si>
  <si>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</si>
  <si>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</si>
  <si>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</si>
  <si>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CONECTECH C3J S.A. S</t>
  </si>
  <si>
    <t>JULIO FERNANDO PUENTES VIDES</t>
  </si>
  <si>
    <t>SI</t>
  </si>
  <si>
    <t>Integrante 2</t>
  </si>
  <si>
    <t>CONEXION ISP S.A.S</t>
  </si>
  <si>
    <t>WILLIAN GERMAN LOPEZ VALENZUELA</t>
  </si>
  <si>
    <t>Integrante 3</t>
  </si>
  <si>
    <t>STARNET.NET S.A. S</t>
  </si>
  <si>
    <t>ANDRES FELIPE CABRERA CRUZ</t>
  </si>
  <si>
    <t>Integrante 4</t>
  </si>
  <si>
    <t>RB COMUNICACIONES Y MANTENIMIENTOS S.A.S</t>
  </si>
  <si>
    <t>ELSA ISABEL BRITO CÓRDOBA</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</si>
  <si>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</si>
  <si>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</si>
  <si>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</si>
  <si>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</si>
  <si>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</si>
  <si>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</si>
  <si>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</si>
  <si>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</si>
  <si>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</si>
  <si>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</si>
  <si>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</si>
  <si>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</si>
  <si>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</si>
  <si>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</si>
  <si>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</si>
  <si>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</si>
  <si>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</si>
  <si>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</si>
  <si>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</si>
  <si>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</si>
  <si>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</si>
  <si>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</si>
  <si>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</si>
  <si>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</si>
  <si>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</si>
  <si>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</si>
  <si>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</si>
  <si>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</si>
  <si>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</si>
  <si>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</si>
  <si>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</si>
  <si>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</si>
  <si>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</si>
  <si>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</si>
  <si>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No se evidencia reportes en el Boletín del Sector TIC o en HECaa del integrante RB COMUNICACIONES Y MANTENIMIENTOS S.A.S. 
Teniendo en cuenta que la Convocatoria se encuentra dirigida a los proveedores de redes y servicios de telecomunicaciones que brinden acceso a Internet fijo residencial minorista que tengan menos de treinta mil (30.000) usuarios reportados en el Sistema de Información Integral del Sector de TIC - Colombia TIC-, de acuerdo a lo establecido en los términos de referencia en su numeral 6. INVITACIÓN A PARTICIPAR EN LA CONVOCATORIA, es necesario que respecto de la totalidad de integrantes del proponente plural se acredite el cumplimiento de dicha condición. Por lo anterior, se le solicita acreditar que el operador RB COMUNICACIONES Y MANTENIMIENTOS S.A.S, como integrante de proponente plural cumple con dicha condición; lo anterior, mediante:
1. Soportes de reportes presentados en la plataforma HECaa o,  
2. Certificación indicando las razones por las cuales el integrante no registra información reportada, suscrita por el representante legal y Revisor Fiscal de la sociedad (si el participante de acuerdo con la Ley lo requiere), o por medio del documento que demuestre el requisito.</t>
  </si>
  <si>
    <t>Contenido de la propuesta técnica</t>
  </si>
  <si>
    <t>Autorización de recolección, tratamiento y protección de datos</t>
  </si>
  <si>
    <t>No aportó anexo de Autorización de recolección, tratamiento y protección de datos.</t>
  </si>
  <si>
    <t>11.2.4 Contenido de la propuesta técnica</t>
  </si>
  <si>
    <t>VALIDACIÓN DE LA PROPUESTA</t>
  </si>
  <si>
    <t>Cantidad de accesos a internet fijo de la propuesta</t>
  </si>
  <si>
    <t xml:space="preserve">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
El miembro RB Comunicaciones Y Mantenimientos S.A.S no acredita información en el Boletín de Colombia TIC para el trimestr 4 de 2023 y tampoco reportes en la plataforma HECAA de Accesos a Internet fijo.
</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</si>
  <si>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</si>
  <si>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</si>
  <si>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</si>
  <si>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</si>
  <si>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</si>
  <si>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</si>
  <si>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</si>
  <si>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</si>
  <si>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</si>
  <si>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</si>
  <si>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</si>
  <si>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</si>
  <si>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</si>
  <si>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</si>
  <si>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</si>
  <si>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MONTELÍBANO
2. SAN JOSÉ DE URÉ.
3. PLANETA RICA
4. SAN CARLOS</t>
  </si>
  <si>
    <t>En Anexo 5- OFRECIMIENTO PRESENCIA EN LA REGIÓN DE INTERÉS CON ACCESOS A INTERNET FIJO, archivo 20.2.1. PRESENCIA EN LA REGIÓN DE INTERÉS CON ACCESOS A INTERNET FIJO.pdf, se encuentra lo siguiente:  
- El miembro CONECTECH, tiene presencia en 3 municipios de la región, pero no se evidencia presencia en  VALENCIA de acuerdo al reporte del Boletín TIC.
- El miembro Conexión ISP SAS, tiene presencia en 2 municipios de la región, pero no se evidencia presencia en VALENCIA y BUENAVISTA de acuerdo con el reporte en HECAA.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</si>
  <si>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</si>
  <si>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</si>
  <si>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</si>
  <si>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</si>
  <si>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</si>
  <si>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</si>
  <si>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</si>
  <si>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</si>
  <si>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</si>
  <si>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</si>
  <si>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</si>
  <si>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</si>
  <si>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</si>
  <si>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</si>
  <si>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</si>
  <si>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</si>
  <si>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</si>
  <si>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</si>
  <si>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</si>
  <si>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Condición revisada en ANEXO. Ofrecimiento valor tarifa mensual</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</si>
  <si>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</si>
  <si>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</si>
  <si>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</si>
  <si>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de archivo llamado REPORTE DE INFORMACIÓN AL SISTEMA DE INFORMACIÓN INTEGRAL DEL SECTOR TIC  - HECCA.pdf, contiene los anexos 2a y 2b, los cuales contrastados con el Boletín del trimestre 4 de 2023 y el reporte en HECAA evidencia las siguientes novedades:
- El miembro Conectech C3J S.A.S  reporta en el Anexo 2a  566 accesos y el boletin presenta 651 accesos.
- El miembro Starnet  NET S.A.S reporta en el Anexo 2a 2058 accesos y el boletin presenta 2122 accesos.
- El miembro Conexión ISP S.A.S  reporta en el anexo 2b 4261  accesos, que están reportados en HECAA con radicado V3462460446143711-0270235OK del 15/05/2024.
Para un total de accesos a Internet fijo de 7.034
El miembro RB Comunicaciones Y Mantenimientos S.A.S no acredita información en el Boletín de Colombia TIC para el trimestr 4 de 2023 y tampoco reportes en la plataforma HECAA de Accesos a Internet fijo.</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</si>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</sst>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8"/>
      <name val="Arial Narrow"/>
      <family val="2"/>
    </font>
    <font>
      <sz val="8"/>
      <color theme="0" tint="-0.499984740745262"/>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40">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0" xfId="0" applyAlignment="1">
      <alignment vertical="top" wrapText="1"/>
    </xf>
    <xf numFmtId="165" fontId="0" fillId="0" borderId="0" xfId="0" applyNumberFormat="1" applyAlignment="1">
      <alignment wrapText="1"/>
    </xf>
    <xf numFmtId="164" fontId="0" fillId="0" borderId="0" xfId="0" applyNumberFormat="1" applyAlignment="1">
      <alignment wrapText="1"/>
    </xf>
    <xf numFmtId="165" fontId="0" fillId="0" borderId="0" xfId="0" applyNumberFormat="1" applyAlignment="1">
      <alignment horizontal="center" vertical="center" wrapText="1"/>
    </xf>
    <xf numFmtId="0" fontId="3" fillId="0" borderId="1" xfId="0" applyFont="1" applyBorder="1" applyAlignment="1">
      <alignment horizontal="left" vertical="center" wrapText="1"/>
    </xf>
    <xf numFmtId="0" fontId="12"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5" fillId="0" borderId="3" xfId="0" applyFont="1" applyBorder="1" applyAlignment="1">
      <alignment horizontal="left"/>
    </xf>
    <xf numFmtId="0" fontId="5" fillId="0" borderId="2" xfId="0" applyFont="1" applyBorder="1" applyAlignment="1">
      <alignment horizontal="left"/>
    </xf>
    <xf numFmtId="2" fontId="0" fillId="0" borderId="1" xfId="0" applyNumberFormat="1" applyBorder="1" applyAlignment="1">
      <alignment wrapText="1"/>
    </xf>
    <xf numFmtId="3" fontId="12" fillId="2" borderId="1" xfId="0"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1"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5" fillId="4" borderId="1" xfId="0" applyFont="1" applyFill="1" applyBorder="1" applyAlignment="1">
      <alignment horizontal="center" vertical="center"/>
    </xf>
    <xf numFmtId="0" fontId="13"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0" fillId="0" borderId="1" xfId="0" applyFont="1" applyBorder="1" applyAlignment="1">
      <alignment horizontal="center" vertical="center"/>
    </xf>
    <xf numFmtId="0" fontId="5" fillId="3" borderId="1" xfId="0" applyFont="1" applyFill="1" applyBorder="1" applyAlignment="1">
      <alignment horizont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5"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3">
    <cellStyle name="Moneda" xfId="2" builtinId="4"/>
    <cellStyle name="Normal" xfId="0" builtinId="0"/>
    <cellStyle name="Porcentaje" xfId="1" builtinId="5"/>
  </cellStyles>
  <dxfs count="5">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4" dataDxfId="3">
  <autoFilter ref="A1:B3" xr:uid="{241CAEB5-97AC-4CF5-AD39-C829480C5A89}"/>
  <tableColumns count="2">
    <tableColumn id="1" xr3:uid="{0D2D4B8C-ED68-4365-B370-CFB796D63A4C}" name="Cheque01" dataDxfId="2"/>
    <tableColumn id="2" xr3:uid="{CBA7F6B9-7390-4959-A83F-55D68B9976F4}" name="Chequeo2" dataDxfId="1"/>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L37"/>
  <sheetViews>
    <sheetView topLeftCell="A19" workbookViewId="0">
      <selection activeCell="A27" sqref="A27"/>
    </sheetView>
  </sheetViews>
  <sheetFormatPr baseColWidth="10" defaultColWidth="17.140625" defaultRowHeight="15" x14ac:dyDescent="0.25"/>
  <cols>
    <col min="1" max="11" width="17.140625" style="34"/>
    <col min="12" max="12" width="121.28515625" style="34" customWidth="1"/>
    <col min="13" max="16384" width="17.140625" style="34"/>
  </cols>
  <sheetData>
    <row r="1" spans="1:8" ht="27.75" customHeight="1" x14ac:dyDescent="0.25">
      <c r="A1" s="73" t="s">
        <v>0</v>
      </c>
      <c r="B1" s="73"/>
      <c r="C1" s="73"/>
      <c r="D1" s="73"/>
      <c r="E1" s="73"/>
      <c r="F1" s="73"/>
      <c r="G1" s="73"/>
      <c r="H1" s="73"/>
    </row>
    <row r="3" spans="1:8" ht="45" x14ac:dyDescent="0.25">
      <c r="A3" s="42" t="s">
        <v>1</v>
      </c>
      <c r="B3" s="43">
        <v>18</v>
      </c>
      <c r="D3" s="42" t="s">
        <v>2</v>
      </c>
      <c r="E3" s="43">
        <f>+SUM(D8:D22)</f>
        <v>4249</v>
      </c>
    </row>
    <row r="4" spans="1:8" ht="9.75" customHeight="1" x14ac:dyDescent="0.25"/>
    <row r="5" spans="1:8" ht="45" x14ac:dyDescent="0.25">
      <c r="A5" s="42" t="s">
        <v>3</v>
      </c>
      <c r="B5" s="44">
        <v>2159137848</v>
      </c>
      <c r="D5" s="42" t="s">
        <v>4</v>
      </c>
      <c r="E5" s="43">
        <f>+COUNTA(B8:B22)</f>
        <v>7</v>
      </c>
    </row>
    <row r="7" spans="1:8" s="2" customFormat="1" ht="45" x14ac:dyDescent="0.25">
      <c r="A7" s="42" t="s">
        <v>5</v>
      </c>
      <c r="B7" s="42" t="s">
        <v>6</v>
      </c>
      <c r="C7" s="42" t="s">
        <v>7</v>
      </c>
      <c r="D7" s="42" t="s">
        <v>8</v>
      </c>
      <c r="G7" s="63"/>
    </row>
    <row r="8" spans="1:8" x14ac:dyDescent="0.25">
      <c r="A8" s="45">
        <v>1</v>
      </c>
      <c r="B8" s="3" t="s">
        <v>9</v>
      </c>
      <c r="C8" s="3" t="s">
        <v>10</v>
      </c>
      <c r="D8" s="3">
        <v>258</v>
      </c>
    </row>
    <row r="9" spans="1:8" x14ac:dyDescent="0.25">
      <c r="A9" s="45">
        <v>2</v>
      </c>
      <c r="B9" s="3" t="s">
        <v>9</v>
      </c>
      <c r="C9" s="3" t="s">
        <v>11</v>
      </c>
      <c r="D9" s="3">
        <v>1292</v>
      </c>
    </row>
    <row r="10" spans="1:8" x14ac:dyDescent="0.25">
      <c r="A10" s="45">
        <v>3</v>
      </c>
      <c r="B10" s="3" t="s">
        <v>9</v>
      </c>
      <c r="C10" s="3" t="s">
        <v>12</v>
      </c>
      <c r="D10" s="3">
        <v>984</v>
      </c>
      <c r="G10" s="61"/>
    </row>
    <row r="11" spans="1:8" x14ac:dyDescent="0.25">
      <c r="A11" s="45">
        <v>4</v>
      </c>
      <c r="B11" s="3" t="s">
        <v>9</v>
      </c>
      <c r="C11" s="3" t="s">
        <v>13</v>
      </c>
      <c r="D11" s="3">
        <v>780</v>
      </c>
    </row>
    <row r="12" spans="1:8" x14ac:dyDescent="0.25">
      <c r="A12" s="45">
        <v>5</v>
      </c>
      <c r="B12" s="3" t="s">
        <v>9</v>
      </c>
      <c r="C12" s="3" t="s">
        <v>14</v>
      </c>
      <c r="D12" s="3">
        <v>331</v>
      </c>
      <c r="F12" s="62"/>
    </row>
    <row r="13" spans="1:8" x14ac:dyDescent="0.25">
      <c r="A13" s="45">
        <v>6</v>
      </c>
      <c r="B13" s="3" t="s">
        <v>9</v>
      </c>
      <c r="C13" s="3" t="s">
        <v>15</v>
      </c>
      <c r="D13" s="3">
        <v>167</v>
      </c>
    </row>
    <row r="14" spans="1:8" x14ac:dyDescent="0.25">
      <c r="A14" s="45">
        <v>7</v>
      </c>
      <c r="B14" s="3" t="s">
        <v>9</v>
      </c>
      <c r="C14" s="3" t="s">
        <v>16</v>
      </c>
      <c r="D14" s="3">
        <v>437</v>
      </c>
    </row>
    <row r="15" spans="1:8" x14ac:dyDescent="0.25">
      <c r="A15" s="45"/>
      <c r="B15" s="3"/>
      <c r="C15" s="3"/>
      <c r="D15" s="3"/>
    </row>
    <row r="16" spans="1:8" x14ac:dyDescent="0.25">
      <c r="A16" s="45"/>
      <c r="B16" s="3"/>
      <c r="C16" s="3"/>
      <c r="D16" s="3"/>
    </row>
    <row r="17" spans="1:12" x14ac:dyDescent="0.25">
      <c r="A17" s="45"/>
      <c r="B17" s="3"/>
      <c r="C17" s="3"/>
      <c r="D17" s="3"/>
    </row>
    <row r="18" spans="1:12" x14ac:dyDescent="0.25">
      <c r="A18" s="45"/>
      <c r="B18" s="3"/>
      <c r="C18" s="3"/>
      <c r="D18" s="3"/>
    </row>
    <row r="19" spans="1:12" x14ac:dyDescent="0.25">
      <c r="A19" s="45"/>
      <c r="B19" s="3"/>
      <c r="C19" s="3"/>
      <c r="D19" s="3"/>
    </row>
    <row r="20" spans="1:12" x14ac:dyDescent="0.25">
      <c r="A20" s="45"/>
      <c r="B20" s="3"/>
      <c r="C20" s="3"/>
      <c r="D20" s="3"/>
    </row>
    <row r="21" spans="1:12" x14ac:dyDescent="0.25">
      <c r="A21" s="45"/>
      <c r="B21" s="3"/>
      <c r="C21" s="3"/>
      <c r="D21" s="3"/>
    </row>
    <row r="22" spans="1:12" x14ac:dyDescent="0.25">
      <c r="A22" s="45"/>
      <c r="B22" s="3"/>
      <c r="C22" s="3"/>
      <c r="D22" s="3"/>
    </row>
    <row r="23" spans="1:12" ht="15.75" thickBot="1" x14ac:dyDescent="0.3"/>
    <row r="24" spans="1:12" ht="15.75" thickBot="1" x14ac:dyDescent="0.3">
      <c r="A24" s="77" t="s">
        <v>17</v>
      </c>
      <c r="B24" s="78"/>
      <c r="C24" s="78"/>
      <c r="D24" s="78"/>
      <c r="E24" s="78"/>
      <c r="F24" s="78"/>
      <c r="G24" s="78"/>
      <c r="H24" s="78"/>
      <c r="I24" s="78"/>
      <c r="J24" s="78"/>
      <c r="K24" s="79"/>
    </row>
    <row r="25" spans="1:12" x14ac:dyDescent="0.25">
      <c r="A25" s="80" t="s">
        <v>18</v>
      </c>
      <c r="B25" s="82" t="s">
        <v>19</v>
      </c>
      <c r="C25" s="74" t="s">
        <v>20</v>
      </c>
      <c r="D25" s="75"/>
      <c r="E25" s="75"/>
      <c r="F25" s="76"/>
      <c r="G25" s="74" t="s">
        <v>21</v>
      </c>
      <c r="H25" s="75"/>
      <c r="I25" s="75"/>
      <c r="J25" s="75"/>
      <c r="K25" s="76"/>
    </row>
    <row r="26" spans="1:12" s="2" customFormat="1" ht="60" x14ac:dyDescent="0.25">
      <c r="A26" s="81"/>
      <c r="B26" s="83"/>
      <c r="C26" s="53" t="s">
        <v>22</v>
      </c>
      <c r="D26" s="42" t="s">
        <v>23</v>
      </c>
      <c r="E26" s="42" t="s">
        <v>24</v>
      </c>
      <c r="F26" s="54" t="s">
        <v>25</v>
      </c>
      <c r="G26" s="53" t="s">
        <v>26</v>
      </c>
      <c r="H26" s="42" t="s">
        <v>27</v>
      </c>
      <c r="I26" s="42" t="s">
        <v>28</v>
      </c>
      <c r="J26" s="42" t="s">
        <v>29</v>
      </c>
      <c r="K26" s="54" t="s">
        <v>30</v>
      </c>
    </row>
    <row r="27" spans="1:12" ht="60" x14ac:dyDescent="0.25">
      <c r="A27" s="55">
        <v>1</v>
      </c>
      <c r="B27" s="47" t="str">
        <f>'UT CONECTANDO REGIONES SRCC'!B3</f>
        <v>UNIÓN TEMPORAL CONECTANDO REGIONES SRCC</v>
      </c>
      <c r="C27" s="46" t="str">
        <f>'UT CONECTANDO REGIONES SRCC'!B15</f>
        <v>NO CUMPLE</v>
      </c>
      <c r="D27" s="3" t="str">
        <f>'UT CONECTANDO REGIONES SRCC'!B16</f>
        <v>NO CUMPLE</v>
      </c>
      <c r="E27" s="3" t="str">
        <f>'UT CONECTANDO REGIONES SRCC'!B17</f>
        <v>NO CUMPLE</v>
      </c>
      <c r="F27" s="51" t="str">
        <f>'UT CONECTANDO REGIONES SRCC'!B18</f>
        <v>NO HABILITADO</v>
      </c>
      <c r="G27" s="46">
        <f>'UT CONECTANDO REGIONES SRCC'!G49</f>
        <v>25</v>
      </c>
      <c r="H27" s="71">
        <f>'UT CONECTANDO REGIONES SRCC'!E60</f>
        <v>30</v>
      </c>
      <c r="I27" s="3"/>
      <c r="J27" s="71">
        <f>'UT CONECTANDO REGIONES SRCC'!E68</f>
        <v>10</v>
      </c>
      <c r="K27" s="51">
        <f>SUM(G27:J27)</f>
        <v>65</v>
      </c>
      <c r="L27" s="60"/>
    </row>
    <row r="28" spans="1:12" x14ac:dyDescent="0.25">
      <c r="A28" s="55">
        <v>2</v>
      </c>
      <c r="B28" s="47"/>
      <c r="C28" s="46"/>
      <c r="D28" s="3"/>
      <c r="E28" s="3"/>
      <c r="F28" s="51"/>
      <c r="G28" s="46"/>
      <c r="H28" s="3"/>
      <c r="I28" s="3"/>
      <c r="J28" s="3"/>
      <c r="K28" s="51"/>
    </row>
    <row r="29" spans="1:12" x14ac:dyDescent="0.25">
      <c r="A29" s="55">
        <v>3</v>
      </c>
      <c r="B29" s="47"/>
      <c r="C29" s="46"/>
      <c r="D29" s="3"/>
      <c r="E29" s="3"/>
      <c r="F29" s="51"/>
      <c r="G29" s="46"/>
      <c r="H29" s="3"/>
      <c r="I29" s="3"/>
      <c r="J29" s="3"/>
      <c r="K29" s="51"/>
    </row>
    <row r="30" spans="1:12" x14ac:dyDescent="0.25">
      <c r="A30" s="55">
        <v>4</v>
      </c>
      <c r="B30" s="47"/>
      <c r="C30" s="46"/>
      <c r="D30" s="3"/>
      <c r="E30" s="3"/>
      <c r="F30" s="51"/>
      <c r="G30" s="46"/>
      <c r="H30" s="3"/>
      <c r="I30" s="3"/>
      <c r="J30" s="3"/>
      <c r="K30" s="51"/>
    </row>
    <row r="31" spans="1:12" x14ac:dyDescent="0.25">
      <c r="A31" s="55">
        <v>5</v>
      </c>
      <c r="B31" s="47"/>
      <c r="C31" s="46"/>
      <c r="D31" s="3"/>
      <c r="E31" s="3"/>
      <c r="F31" s="51"/>
      <c r="G31" s="46"/>
      <c r="H31" s="3"/>
      <c r="I31" s="3"/>
      <c r="J31" s="3"/>
      <c r="K31" s="51"/>
    </row>
    <row r="32" spans="1:12"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28" zoomScale="85" zoomScaleNormal="85" zoomScaleSheetLayoutView="70" zoomScalePageLayoutView="85" workbookViewId="0">
      <selection activeCell="H32" sqref="H32"/>
    </sheetView>
  </sheetViews>
  <sheetFormatPr baseColWidth="10" defaultColWidth="17.140625" defaultRowHeight="13.5" x14ac:dyDescent="0.25"/>
  <cols>
    <col min="1" max="1" width="21.42578125" style="4" customWidth="1"/>
    <col min="2" max="2" width="33.140625" style="4" customWidth="1"/>
    <col min="3" max="3" width="22.5703125" style="4" customWidth="1"/>
    <col min="4" max="5" width="17.140625" style="4"/>
    <col min="6" max="7" width="17" style="4" customWidth="1"/>
    <col min="8" max="8" width="63.42578125" style="4" customWidth="1"/>
    <col min="9" max="16384" width="17.140625" style="4"/>
  </cols>
  <sheetData>
    <row r="1" spans="1:17" ht="31.5" customHeight="1" x14ac:dyDescent="0.25">
      <c r="A1" s="73" t="s">
        <v>0</v>
      </c>
      <c r="B1" s="105"/>
      <c r="C1" s="105"/>
      <c r="D1" s="105"/>
      <c r="E1" s="105"/>
      <c r="F1" s="105"/>
      <c r="G1" s="105"/>
      <c r="H1" s="105"/>
      <c r="O1" s="5"/>
      <c r="P1" s="5"/>
      <c r="Q1" s="5"/>
    </row>
    <row r="2" spans="1:17" ht="15" customHeight="1" x14ac:dyDescent="0.25">
      <c r="O2" s="5"/>
      <c r="P2" s="5"/>
      <c r="Q2" s="5"/>
    </row>
    <row r="3" spans="1:17" x14ac:dyDescent="0.25">
      <c r="A3" s="13" t="s">
        <v>31</v>
      </c>
      <c r="B3" s="111" t="s">
        <v>32</v>
      </c>
      <c r="C3" s="111"/>
      <c r="D3" s="111"/>
      <c r="E3" s="11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33</v>
      </c>
      <c r="B6" s="32" t="s">
        <v>34</v>
      </c>
      <c r="C6" s="32" t="s">
        <v>35</v>
      </c>
      <c r="D6" s="32" t="s">
        <v>36</v>
      </c>
      <c r="E6" s="32" t="s">
        <v>37</v>
      </c>
      <c r="F6" s="32" t="s">
        <v>38</v>
      </c>
      <c r="G6" s="101" t="s">
        <v>39</v>
      </c>
      <c r="H6" s="102"/>
    </row>
    <row r="7" spans="1:17" ht="35.450000000000003" customHeight="1" x14ac:dyDescent="0.25">
      <c r="A7" s="12" t="s">
        <v>40</v>
      </c>
      <c r="B7" s="67" t="s">
        <v>41</v>
      </c>
      <c r="C7" s="66">
        <v>96006433</v>
      </c>
      <c r="D7" s="64" t="s">
        <v>42</v>
      </c>
      <c r="E7" s="68">
        <v>0.25</v>
      </c>
      <c r="F7" s="31" t="s">
        <v>43</v>
      </c>
      <c r="G7" s="103"/>
      <c r="H7" s="104"/>
      <c r="I7" s="8"/>
      <c r="J7" s="8"/>
      <c r="K7" s="8"/>
      <c r="L7" s="8"/>
      <c r="M7" s="7"/>
      <c r="N7" s="7"/>
      <c r="O7" s="7"/>
      <c r="P7" s="7"/>
      <c r="Q7" s="7"/>
    </row>
    <row r="8" spans="1:17" ht="35.450000000000003" customHeight="1" x14ac:dyDescent="0.25">
      <c r="A8" s="12" t="s">
        <v>44</v>
      </c>
      <c r="B8" s="67" t="s">
        <v>45</v>
      </c>
      <c r="C8" s="66">
        <v>96003731</v>
      </c>
      <c r="D8" s="64" t="s">
        <v>46</v>
      </c>
      <c r="E8" s="68">
        <v>0.25</v>
      </c>
      <c r="F8" s="31" t="s">
        <v>43</v>
      </c>
      <c r="G8" s="69"/>
      <c r="H8" s="70"/>
      <c r="I8" s="8"/>
      <c r="J8" s="8"/>
      <c r="K8" s="8"/>
      <c r="L8" s="8"/>
      <c r="M8" s="7"/>
      <c r="N8" s="7"/>
      <c r="O8" s="7"/>
      <c r="P8" s="7"/>
      <c r="Q8" s="7"/>
    </row>
    <row r="9" spans="1:17" ht="35.450000000000003" customHeight="1" x14ac:dyDescent="0.25">
      <c r="A9" s="12" t="s">
        <v>47</v>
      </c>
      <c r="B9" s="67" t="s">
        <v>48</v>
      </c>
      <c r="C9" s="66">
        <v>96003756</v>
      </c>
      <c r="D9" s="64" t="s">
        <v>49</v>
      </c>
      <c r="E9" s="68">
        <v>0.25</v>
      </c>
      <c r="F9" s="31" t="s">
        <v>43</v>
      </c>
      <c r="G9" s="69"/>
      <c r="H9" s="70"/>
      <c r="I9" s="8"/>
      <c r="J9" s="8"/>
      <c r="K9" s="8"/>
      <c r="L9" s="8"/>
      <c r="M9" s="7"/>
      <c r="N9" s="7"/>
      <c r="O9" s="7"/>
      <c r="P9" s="7"/>
      <c r="Q9" s="7"/>
    </row>
    <row r="10" spans="1:17" ht="38.450000000000003" customHeight="1" x14ac:dyDescent="0.25">
      <c r="A10" s="12" t="s">
        <v>50</v>
      </c>
      <c r="B10" s="67" t="s">
        <v>51</v>
      </c>
      <c r="C10" s="66">
        <v>96005542</v>
      </c>
      <c r="D10" s="64" t="s">
        <v>52</v>
      </c>
      <c r="E10" s="68">
        <v>0.25</v>
      </c>
      <c r="F10" s="66" t="s">
        <v>43</v>
      </c>
      <c r="G10" s="69"/>
      <c r="H10" s="70"/>
      <c r="I10" s="8"/>
      <c r="J10" s="8"/>
      <c r="K10" s="8"/>
      <c r="L10" s="8"/>
      <c r="M10" s="7"/>
      <c r="N10" s="7"/>
      <c r="O10" s="7"/>
      <c r="P10" s="7"/>
      <c r="Q10" s="7"/>
    </row>
    <row r="11" spans="1:17" x14ac:dyDescent="0.25">
      <c r="A11" s="12"/>
      <c r="B11" s="20"/>
      <c r="C11" s="19"/>
      <c r="D11" s="15"/>
      <c r="E11" s="15"/>
      <c r="F11" s="15"/>
      <c r="G11" s="69"/>
      <c r="H11" s="70"/>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2" t="s">
        <v>53</v>
      </c>
      <c r="B13" s="113"/>
      <c r="C13" s="8"/>
      <c r="D13" s="8"/>
      <c r="E13" s="8"/>
      <c r="F13" s="8"/>
      <c r="G13" s="8"/>
      <c r="H13" s="8"/>
      <c r="I13" s="8"/>
      <c r="J13" s="8"/>
      <c r="K13" s="8"/>
      <c r="L13" s="7"/>
      <c r="M13" s="7"/>
      <c r="N13" s="7"/>
      <c r="O13" s="7"/>
      <c r="P13" s="7"/>
    </row>
    <row r="14" spans="1:17" x14ac:dyDescent="0.25">
      <c r="A14" s="24" t="s">
        <v>54</v>
      </c>
      <c r="B14" s="24" t="s">
        <v>55</v>
      </c>
      <c r="C14" s="8"/>
      <c r="D14" s="8"/>
      <c r="E14" s="8"/>
      <c r="F14" s="8"/>
      <c r="G14" s="8"/>
      <c r="H14" s="8"/>
      <c r="I14" s="8"/>
      <c r="J14" s="8"/>
      <c r="K14" s="8"/>
      <c r="L14" s="7"/>
      <c r="M14" s="7"/>
      <c r="N14" s="7"/>
      <c r="O14" s="7"/>
      <c r="P14" s="7"/>
    </row>
    <row r="15" spans="1:17" x14ac:dyDescent="0.25">
      <c r="A15" s="23" t="s">
        <v>56</v>
      </c>
      <c r="B15" s="25" t="s">
        <v>57</v>
      </c>
      <c r="C15" s="8"/>
      <c r="D15" s="8"/>
      <c r="E15" s="8"/>
      <c r="F15" s="8"/>
      <c r="G15" s="8"/>
      <c r="H15" s="8"/>
      <c r="I15" s="8"/>
      <c r="J15" s="8"/>
      <c r="K15" s="8"/>
      <c r="L15" s="7"/>
      <c r="M15" s="7"/>
      <c r="N15" s="7"/>
      <c r="O15" s="7"/>
      <c r="P15" s="7"/>
    </row>
    <row r="16" spans="1:17" x14ac:dyDescent="0.25">
      <c r="A16" s="23" t="s">
        <v>58</v>
      </c>
      <c r="B16" s="25" t="str">
        <f>+C44</f>
        <v>NO CUMPLE</v>
      </c>
      <c r="C16" s="8"/>
      <c r="D16" s="8"/>
      <c r="E16" s="8"/>
      <c r="F16" s="8"/>
      <c r="G16" s="8"/>
      <c r="H16" s="8"/>
      <c r="I16" s="8"/>
      <c r="J16" s="8"/>
      <c r="K16" s="8"/>
      <c r="L16" s="7"/>
      <c r="M16" s="7"/>
      <c r="N16" s="7"/>
      <c r="O16" s="7"/>
      <c r="P16" s="7"/>
    </row>
    <row r="17" spans="1:17" x14ac:dyDescent="0.25">
      <c r="A17" s="23" t="s">
        <v>59</v>
      </c>
      <c r="B17" s="25" t="s">
        <v>57</v>
      </c>
      <c r="C17" s="8"/>
      <c r="D17" s="8"/>
      <c r="E17" s="8"/>
      <c r="F17" s="8"/>
      <c r="G17" s="8"/>
      <c r="H17" s="8"/>
      <c r="I17" s="8"/>
      <c r="J17" s="8"/>
      <c r="K17" s="8"/>
      <c r="L17" s="7"/>
      <c r="M17" s="7"/>
      <c r="N17" s="7"/>
      <c r="O17" s="7"/>
      <c r="P17" s="7"/>
    </row>
    <row r="18" spans="1:17" x14ac:dyDescent="0.25">
      <c r="A18" s="24" t="s">
        <v>25</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4" t="s">
        <v>60</v>
      </c>
      <c r="B20" s="115"/>
      <c r="C20" s="115"/>
      <c r="D20" s="116"/>
      <c r="E20" s="8"/>
      <c r="F20" s="8"/>
      <c r="G20" s="8"/>
      <c r="H20" s="8"/>
      <c r="I20" s="8"/>
      <c r="J20" s="8"/>
      <c r="K20" s="8"/>
      <c r="L20" s="8"/>
      <c r="M20" s="7"/>
      <c r="N20" s="7"/>
      <c r="O20" s="7"/>
      <c r="P20" s="7"/>
      <c r="Q20" s="7"/>
    </row>
    <row r="21" spans="1:17" ht="25.5" x14ac:dyDescent="0.25">
      <c r="A21" s="117" t="s">
        <v>61</v>
      </c>
      <c r="B21" s="118"/>
      <c r="C21" s="24" t="s">
        <v>62</v>
      </c>
      <c r="D21" s="26" t="s">
        <v>63</v>
      </c>
      <c r="E21" s="8"/>
      <c r="F21" s="8"/>
      <c r="G21" s="8"/>
      <c r="H21" s="8"/>
      <c r="I21" s="8"/>
      <c r="J21" s="8"/>
      <c r="K21" s="8"/>
      <c r="L21" s="8"/>
      <c r="M21" s="7"/>
      <c r="N21" s="7"/>
      <c r="O21" s="7"/>
      <c r="P21" s="7"/>
      <c r="Q21" s="7"/>
    </row>
    <row r="22" spans="1:17" ht="27" x14ac:dyDescent="0.25">
      <c r="A22" s="9" t="s">
        <v>64</v>
      </c>
      <c r="B22" s="14" t="s">
        <v>65</v>
      </c>
      <c r="C22" s="28">
        <v>40</v>
      </c>
      <c r="D22" s="28" t="str">
        <f>+IF(B18="HABILITADO",G49,"N/A")</f>
        <v>N/A</v>
      </c>
      <c r="E22" s="8"/>
      <c r="F22" s="8"/>
      <c r="G22" s="8"/>
      <c r="H22" s="8"/>
      <c r="I22" s="8"/>
      <c r="J22" s="8"/>
      <c r="K22" s="8"/>
      <c r="L22" s="8"/>
      <c r="M22" s="7"/>
      <c r="N22" s="7"/>
      <c r="O22" s="7"/>
      <c r="P22" s="7"/>
      <c r="Q22" s="7"/>
    </row>
    <row r="23" spans="1:17" ht="27" x14ac:dyDescent="0.25">
      <c r="A23" s="9" t="s">
        <v>66</v>
      </c>
      <c r="B23" s="14" t="s">
        <v>67</v>
      </c>
      <c r="C23" s="28">
        <v>30</v>
      </c>
      <c r="D23" s="28" t="str">
        <f>+IF(B18="HABILITADO",MAX(E57:E60),"N/A")</f>
        <v>N/A</v>
      </c>
      <c r="E23" s="8"/>
      <c r="F23" s="8"/>
      <c r="G23" s="8"/>
      <c r="H23" s="8"/>
      <c r="I23" s="8"/>
      <c r="J23" s="8"/>
      <c r="K23" s="8"/>
      <c r="L23" s="8"/>
      <c r="M23" s="7"/>
      <c r="N23" s="7"/>
      <c r="O23" s="7"/>
      <c r="P23" s="7"/>
      <c r="Q23" s="7"/>
    </row>
    <row r="24" spans="1:17" ht="27" x14ac:dyDescent="0.25">
      <c r="A24" s="9" t="s">
        <v>68</v>
      </c>
      <c r="B24" s="14" t="s">
        <v>69</v>
      </c>
      <c r="C24" s="28">
        <v>20</v>
      </c>
      <c r="D24" s="28" t="str">
        <f>+IF(AND(B18="HABILITADO",E64="CUMPLE"),G64,"N/A")</f>
        <v>N/A</v>
      </c>
      <c r="E24" s="8"/>
      <c r="F24" s="8"/>
      <c r="G24" s="8"/>
      <c r="H24" s="8"/>
      <c r="I24" s="8"/>
      <c r="J24" s="8"/>
      <c r="K24" s="8"/>
      <c r="L24" s="8"/>
      <c r="M24" s="7"/>
      <c r="N24" s="7"/>
      <c r="O24" s="7"/>
      <c r="P24" s="7"/>
      <c r="Q24" s="7"/>
    </row>
    <row r="25" spans="1:17" ht="40.5" x14ac:dyDescent="0.25">
      <c r="A25" s="9" t="s">
        <v>70</v>
      </c>
      <c r="B25" s="14" t="s">
        <v>71</v>
      </c>
      <c r="C25" s="28">
        <v>10</v>
      </c>
      <c r="D25" s="28" t="str">
        <f>+IF(B18="HABILITADO",E68,"N/A")</f>
        <v>N/A</v>
      </c>
      <c r="E25" s="8"/>
      <c r="F25" s="8"/>
      <c r="G25" s="8"/>
      <c r="H25" s="8"/>
      <c r="I25" s="8"/>
      <c r="J25" s="8"/>
      <c r="K25" s="8"/>
      <c r="L25" s="8"/>
      <c r="M25" s="7"/>
      <c r="N25" s="7"/>
      <c r="O25" s="7"/>
      <c r="P25" s="7"/>
      <c r="Q25" s="7"/>
    </row>
    <row r="26" spans="1:17" x14ac:dyDescent="0.25">
      <c r="A26" s="114" t="s">
        <v>72</v>
      </c>
      <c r="B26" s="116"/>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0" t="s">
        <v>73</v>
      </c>
      <c r="D28" s="110"/>
      <c r="E28" s="110"/>
      <c r="F28" s="110"/>
      <c r="G28" s="110"/>
      <c r="H28" s="16"/>
      <c r="I28" s="16"/>
      <c r="J28" s="16"/>
      <c r="K28" s="16"/>
      <c r="L28" s="16"/>
      <c r="M28" s="16"/>
      <c r="N28" s="6"/>
      <c r="O28" s="6"/>
      <c r="P28" s="6"/>
      <c r="Q28" s="6"/>
    </row>
    <row r="29" spans="1:17" x14ac:dyDescent="0.25">
      <c r="A29" s="110" t="s">
        <v>74</v>
      </c>
      <c r="B29" s="110"/>
      <c r="C29" s="27" t="s">
        <v>75</v>
      </c>
      <c r="D29" s="27" t="s">
        <v>76</v>
      </c>
      <c r="E29" s="27" t="s">
        <v>77</v>
      </c>
      <c r="F29" s="27" t="s">
        <v>78</v>
      </c>
      <c r="G29" s="27" t="s">
        <v>79</v>
      </c>
      <c r="H29" s="30" t="s">
        <v>39</v>
      </c>
    </row>
    <row r="30" spans="1:17" x14ac:dyDescent="0.25">
      <c r="A30" s="9" t="s">
        <v>80</v>
      </c>
      <c r="B30" s="10" t="s">
        <v>81</v>
      </c>
      <c r="C30" s="31" t="s">
        <v>82</v>
      </c>
      <c r="D30" s="31" t="s">
        <v>82</v>
      </c>
      <c r="E30" s="31" t="s">
        <v>82</v>
      </c>
      <c r="F30" s="31" t="s">
        <v>82</v>
      </c>
      <c r="G30" s="31"/>
      <c r="H30" s="10"/>
    </row>
    <row r="31" spans="1:17" ht="54" x14ac:dyDescent="0.25">
      <c r="A31" s="9" t="s">
        <v>83</v>
      </c>
      <c r="B31" s="10" t="s">
        <v>84</v>
      </c>
      <c r="C31" s="31" t="s">
        <v>82</v>
      </c>
      <c r="D31" s="31" t="s">
        <v>82</v>
      </c>
      <c r="E31" s="31" t="s">
        <v>82</v>
      </c>
      <c r="F31" s="31" t="s">
        <v>82</v>
      </c>
      <c r="G31" s="31"/>
      <c r="H31" s="10"/>
    </row>
    <row r="32" spans="1:17" ht="233.25" customHeight="1" x14ac:dyDescent="0.25">
      <c r="A32" s="125" t="s">
        <v>85</v>
      </c>
      <c r="B32" s="10" t="s">
        <v>86</v>
      </c>
      <c r="C32" s="31" t="s">
        <v>82</v>
      </c>
      <c r="D32" s="31" t="s">
        <v>82</v>
      </c>
      <c r="E32" s="31" t="s">
        <v>82</v>
      </c>
      <c r="F32" s="31" t="s">
        <v>57</v>
      </c>
      <c r="G32" s="31"/>
      <c r="H32" s="10" t="s">
        <v>87</v>
      </c>
    </row>
    <row r="33" spans="1:18" x14ac:dyDescent="0.25">
      <c r="A33" s="126"/>
      <c r="B33" s="10" t="s">
        <v>88</v>
      </c>
      <c r="C33" s="137" t="str">
        <f>+IF(AND(E37="CUMPLE",E39="CUMPLE",E40="CUMPLE",E41="CUMPLE"),"CUMPLE","NO CUMPLE")</f>
        <v>CUMPLE</v>
      </c>
      <c r="D33" s="138"/>
      <c r="E33" s="138"/>
      <c r="F33" s="138"/>
      <c r="G33" s="139"/>
      <c r="H33" s="10"/>
    </row>
    <row r="34" spans="1:18" ht="27" x14ac:dyDescent="0.25">
      <c r="A34" s="9">
        <v>14</v>
      </c>
      <c r="B34" s="10" t="s">
        <v>89</v>
      </c>
      <c r="C34" s="127" t="s">
        <v>57</v>
      </c>
      <c r="D34" s="128"/>
      <c r="E34" s="128"/>
      <c r="F34" s="128"/>
      <c r="G34" s="129"/>
      <c r="H34" s="10" t="s">
        <v>90</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4" t="s">
        <v>91</v>
      </c>
      <c r="B36" s="84"/>
      <c r="C36" s="84" t="s">
        <v>92</v>
      </c>
      <c r="D36" s="84"/>
      <c r="E36" s="84"/>
      <c r="F36" s="130" t="s">
        <v>39</v>
      </c>
      <c r="G36" s="130"/>
      <c r="H36" s="130"/>
      <c r="I36" s="59"/>
      <c r="J36" s="59"/>
      <c r="K36" s="59"/>
      <c r="L36" s="59"/>
      <c r="M36" s="59"/>
      <c r="N36" s="59"/>
      <c r="O36" s="6"/>
      <c r="P36" s="6"/>
      <c r="Q36" s="6"/>
      <c r="R36" s="6"/>
    </row>
    <row r="37" spans="1:18" s="17" customFormat="1" ht="67.5" customHeight="1" x14ac:dyDescent="0.25">
      <c r="A37" s="10" t="s">
        <v>93</v>
      </c>
      <c r="B37" s="65">
        <v>4249</v>
      </c>
      <c r="C37" s="100" t="str">
        <f>+IF(B37&gt;'Resumen Región 18'!E3,"NO CUMPLE, LA PROPUESTA SUPERA LOS ACCESOS PERMITIDOS PARA LA REGIÓN","CUMPLE, LOS ACCESOS MÁXIMOS PERMITIDOS PARA LA REGIÓN")</f>
        <v>CUMPLE, LOS ACCESOS MÁXIMOS PERMITIDOS PARA LA REGIÓN</v>
      </c>
      <c r="D37" s="100" t="str">
        <f>+IF(B37&lt;='Resumen Región 18'!E3,IF(B38/B37&gt;=0.2,"CUMPLE CONDICIÓN DEL 20%","NO CUMPLE CONDICIÓN DEL 20%"),"NO CUMPLE, LA PROPUESTA SUPERA LOS ACCESOS PERMITIDOS PARA LA REGIÓN")</f>
        <v>CUMPLE CONDICIÓN DEL 20%</v>
      </c>
      <c r="E37" s="93" t="str">
        <f>+IF(AND(C37="CUMPLE, LOS ACCESOS MÁXIMOS PERMITIDOS PARA LA REGIÓN",D37="CUMPLE CONDICIÓN DEL 20%"),"CUMPLE","NO CUMPLE")</f>
        <v>CUMPLE</v>
      </c>
      <c r="F37" s="131" t="s">
        <v>94</v>
      </c>
      <c r="G37" s="132"/>
      <c r="H37" s="133"/>
      <c r="I37" s="59"/>
      <c r="J37" s="59"/>
      <c r="K37" s="59"/>
      <c r="L37" s="59"/>
      <c r="M37" s="59"/>
      <c r="N37" s="59"/>
      <c r="O37" s="6"/>
      <c r="P37" s="6"/>
      <c r="Q37" s="6"/>
      <c r="R37" s="6"/>
    </row>
    <row r="38" spans="1:18" s="17" customFormat="1" ht="72" customHeight="1" x14ac:dyDescent="0.25">
      <c r="A38" s="31" t="s">
        <v>95</v>
      </c>
      <c r="B38" s="65">
        <v>7034</v>
      </c>
      <c r="C38" s="100"/>
      <c r="D38" s="100"/>
      <c r="E38" s="92"/>
      <c r="F38" s="134"/>
      <c r="G38" s="135"/>
      <c r="H38" s="136"/>
      <c r="I38" s="59"/>
      <c r="J38" s="59"/>
      <c r="K38" s="59"/>
      <c r="L38" s="59"/>
      <c r="M38" s="59"/>
      <c r="N38" s="59"/>
      <c r="O38" s="6"/>
      <c r="P38" s="6"/>
      <c r="Q38" s="6"/>
      <c r="R38" s="6"/>
    </row>
    <row r="39" spans="1:18" s="17" customFormat="1" ht="15" customHeight="1" x14ac:dyDescent="0.25">
      <c r="A39" s="127" t="s">
        <v>96</v>
      </c>
      <c r="B39" s="128"/>
      <c r="C39" s="128"/>
      <c r="D39" s="129"/>
      <c r="E39" s="31" t="s">
        <v>82</v>
      </c>
      <c r="F39" s="119"/>
      <c r="G39" s="120"/>
      <c r="H39" s="121"/>
      <c r="I39" s="59"/>
      <c r="J39" s="59"/>
      <c r="K39" s="59"/>
      <c r="L39" s="59"/>
      <c r="M39" s="59"/>
      <c r="N39" s="59"/>
      <c r="O39" s="6"/>
      <c r="P39" s="6"/>
      <c r="Q39" s="6"/>
      <c r="R39" s="6"/>
    </row>
    <row r="40" spans="1:18" s="17" customFormat="1" ht="13.5" customHeight="1" x14ac:dyDescent="0.25">
      <c r="A40" s="127" t="s">
        <v>97</v>
      </c>
      <c r="B40" s="128"/>
      <c r="C40" s="128"/>
      <c r="D40" s="129"/>
      <c r="E40" s="31" t="s">
        <v>82</v>
      </c>
      <c r="F40" s="119"/>
      <c r="G40" s="120"/>
      <c r="H40" s="121"/>
      <c r="I40" s="59"/>
      <c r="J40" s="59"/>
      <c r="K40" s="59"/>
      <c r="L40" s="59"/>
      <c r="M40" s="59"/>
      <c r="N40" s="59"/>
      <c r="O40" s="6"/>
      <c r="P40" s="6"/>
      <c r="Q40" s="6"/>
      <c r="R40" s="6"/>
    </row>
    <row r="41" spans="1:18" s="17" customFormat="1" ht="15" customHeight="1" x14ac:dyDescent="0.25">
      <c r="A41" s="127" t="s">
        <v>98</v>
      </c>
      <c r="B41" s="128"/>
      <c r="C41" s="128"/>
      <c r="D41" s="129"/>
      <c r="E41" s="31" t="s">
        <v>82</v>
      </c>
      <c r="F41" s="119"/>
      <c r="G41" s="120"/>
      <c r="H41" s="121"/>
      <c r="I41" s="59"/>
      <c r="J41" s="59"/>
      <c r="K41" s="59"/>
      <c r="L41" s="59"/>
      <c r="M41" s="59"/>
      <c r="N41" s="59"/>
      <c r="O41" s="6"/>
      <c r="P41" s="6"/>
      <c r="Q41" s="6"/>
      <c r="R41" s="6"/>
    </row>
    <row r="42" spans="1:18" s="17" customFormat="1" ht="87.75" customHeight="1" x14ac:dyDescent="0.25">
      <c r="A42" s="122" t="s">
        <v>99</v>
      </c>
      <c r="B42" s="123"/>
      <c r="C42" s="123"/>
      <c r="D42" s="123"/>
      <c r="E42" s="123"/>
      <c r="F42" s="123"/>
      <c r="G42" s="123"/>
      <c r="H42" s="124"/>
      <c r="I42" s="59"/>
      <c r="J42" s="59"/>
      <c r="K42" s="59"/>
      <c r="L42" s="59"/>
      <c r="M42" s="59"/>
      <c r="N42" s="59"/>
      <c r="O42" s="6"/>
      <c r="P42" s="6"/>
      <c r="Q42" s="6"/>
      <c r="R42" s="6"/>
    </row>
    <row r="43" spans="1:18" ht="6.75" customHeight="1" x14ac:dyDescent="0.25">
      <c r="A43" s="21"/>
      <c r="C43" s="18"/>
      <c r="D43" s="18"/>
      <c r="E43" s="18"/>
      <c r="F43" s="18"/>
    </row>
    <row r="44" spans="1:18" x14ac:dyDescent="0.25">
      <c r="A44" s="110" t="s">
        <v>100</v>
      </c>
      <c r="B44" s="110"/>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0" t="s">
        <v>101</v>
      </c>
      <c r="B46" s="110"/>
      <c r="C46" s="110"/>
      <c r="D46" s="110"/>
      <c r="E46" s="110"/>
      <c r="F46" s="110"/>
      <c r="G46" s="110"/>
      <c r="H46" s="110"/>
      <c r="O46" s="18"/>
      <c r="P46" s="18"/>
      <c r="Q46" s="18"/>
    </row>
    <row r="48" spans="1:18" s="17" customFormat="1" ht="54" x14ac:dyDescent="0.25">
      <c r="A48" s="84" t="s">
        <v>102</v>
      </c>
      <c r="B48" s="32" t="s">
        <v>103</v>
      </c>
      <c r="C48" s="32" t="s">
        <v>104</v>
      </c>
      <c r="D48" s="32" t="s">
        <v>105</v>
      </c>
      <c r="E48" s="32" t="s">
        <v>106</v>
      </c>
      <c r="F48" s="32" t="s">
        <v>107</v>
      </c>
      <c r="G48" s="32" t="s">
        <v>108</v>
      </c>
      <c r="H48" s="35" t="s">
        <v>39</v>
      </c>
    </row>
    <row r="49" spans="1:8" s="17" customFormat="1" x14ac:dyDescent="0.25">
      <c r="A49" s="84"/>
      <c r="B49" s="11" t="s">
        <v>109</v>
      </c>
      <c r="C49" s="33">
        <v>0</v>
      </c>
      <c r="D49" s="106" t="s">
        <v>110</v>
      </c>
      <c r="E49" s="94">
        <v>4</v>
      </c>
      <c r="F49" s="93">
        <f>+ROUND((E49/'Resumen Región 18'!E5)*100,0)</f>
        <v>57</v>
      </c>
      <c r="G49" s="109">
        <f>IF(F49=0,0,IF(AND(F49&gt;0,F49&lt;=20),5,IF(AND(F49&gt;20,F49&lt;=50),15,IF(AND(F49&gt;50,F49&lt;=70),25,IF(AND(F49&gt;70,F49&lt;=100),40,"ERROR")))))</f>
        <v>25</v>
      </c>
      <c r="H49" s="90" t="s">
        <v>111</v>
      </c>
    </row>
    <row r="50" spans="1:8" s="17" customFormat="1" ht="27" x14ac:dyDescent="0.25">
      <c r="A50" s="84"/>
      <c r="B50" s="11" t="s">
        <v>112</v>
      </c>
      <c r="C50" s="33">
        <v>5</v>
      </c>
      <c r="D50" s="107"/>
      <c r="E50" s="95"/>
      <c r="F50" s="91"/>
      <c r="G50" s="109"/>
      <c r="H50" s="91"/>
    </row>
    <row r="51" spans="1:8" s="17" customFormat="1" ht="27" x14ac:dyDescent="0.25">
      <c r="A51" s="84"/>
      <c r="B51" s="11" t="s">
        <v>113</v>
      </c>
      <c r="C51" s="33">
        <v>15</v>
      </c>
      <c r="D51" s="107"/>
      <c r="E51" s="95"/>
      <c r="F51" s="91"/>
      <c r="G51" s="109"/>
      <c r="H51" s="91"/>
    </row>
    <row r="52" spans="1:8" s="17" customFormat="1" ht="27" x14ac:dyDescent="0.25">
      <c r="A52" s="84"/>
      <c r="B52" s="11" t="s">
        <v>114</v>
      </c>
      <c r="C52" s="33">
        <v>25</v>
      </c>
      <c r="D52" s="107"/>
      <c r="E52" s="95"/>
      <c r="F52" s="91"/>
      <c r="G52" s="109"/>
      <c r="H52" s="91"/>
    </row>
    <row r="53" spans="1:8" s="17" customFormat="1" ht="50.25" customHeight="1" x14ac:dyDescent="0.25">
      <c r="A53" s="84"/>
      <c r="B53" s="11" t="s">
        <v>115</v>
      </c>
      <c r="C53" s="33">
        <v>40</v>
      </c>
      <c r="D53" s="108"/>
      <c r="E53" s="96"/>
      <c r="F53" s="92"/>
      <c r="G53" s="109"/>
      <c r="H53" s="92"/>
    </row>
    <row r="56" spans="1:8" ht="40.5" x14ac:dyDescent="0.25">
      <c r="A56" s="84" t="s">
        <v>116</v>
      </c>
      <c r="B56" s="32" t="s">
        <v>117</v>
      </c>
      <c r="C56" s="32" t="s">
        <v>104</v>
      </c>
      <c r="D56" s="32" t="s">
        <v>118</v>
      </c>
      <c r="E56" s="32" t="s">
        <v>119</v>
      </c>
      <c r="F56" s="87" t="s">
        <v>39</v>
      </c>
      <c r="G56" s="87"/>
      <c r="H56" s="87"/>
    </row>
    <row r="57" spans="1:8" x14ac:dyDescent="0.25">
      <c r="A57" s="84"/>
      <c r="B57" s="31" t="s">
        <v>120</v>
      </c>
      <c r="C57" s="33">
        <v>0</v>
      </c>
      <c r="D57" s="57"/>
      <c r="E57" s="58"/>
      <c r="F57" s="97"/>
      <c r="G57" s="98"/>
      <c r="H57" s="99"/>
    </row>
    <row r="58" spans="1:8" x14ac:dyDescent="0.25">
      <c r="A58" s="84"/>
      <c r="B58" s="31" t="s">
        <v>121</v>
      </c>
      <c r="C58" s="33">
        <v>5</v>
      </c>
      <c r="D58" s="57"/>
      <c r="E58" s="58"/>
      <c r="F58" s="97"/>
      <c r="G58" s="98"/>
      <c r="H58" s="99"/>
    </row>
    <row r="59" spans="1:8" x14ac:dyDescent="0.25">
      <c r="A59" s="84"/>
      <c r="B59" s="31" t="s">
        <v>122</v>
      </c>
      <c r="C59" s="33">
        <v>15</v>
      </c>
      <c r="D59" s="57"/>
      <c r="E59" s="58"/>
      <c r="F59" s="97"/>
      <c r="G59" s="98"/>
      <c r="H59" s="99"/>
    </row>
    <row r="60" spans="1:8" x14ac:dyDescent="0.25">
      <c r="A60" s="84"/>
      <c r="B60" s="31" t="s">
        <v>123</v>
      </c>
      <c r="C60" s="33">
        <v>30</v>
      </c>
      <c r="D60" s="57" t="s">
        <v>124</v>
      </c>
      <c r="E60" s="58">
        <v>30</v>
      </c>
      <c r="F60" s="97"/>
      <c r="G60" s="98"/>
      <c r="H60" s="99"/>
    </row>
    <row r="63" spans="1:8" ht="27" x14ac:dyDescent="0.25">
      <c r="A63" s="84" t="s">
        <v>125</v>
      </c>
      <c r="B63" s="32" t="s">
        <v>126</v>
      </c>
      <c r="C63" s="32" t="s">
        <v>127</v>
      </c>
      <c r="D63" s="32" t="s">
        <v>128</v>
      </c>
      <c r="E63" s="32" t="s">
        <v>129</v>
      </c>
      <c r="F63" s="32" t="s">
        <v>104</v>
      </c>
      <c r="G63" s="32" t="s">
        <v>108</v>
      </c>
      <c r="H63" s="38" t="s">
        <v>39</v>
      </c>
    </row>
    <row r="64" spans="1:8" ht="27" x14ac:dyDescent="0.25">
      <c r="A64" s="84"/>
      <c r="B64" s="36">
        <v>59970</v>
      </c>
      <c r="C64" s="36">
        <v>99950</v>
      </c>
      <c r="D64" s="65">
        <v>85000</v>
      </c>
      <c r="E64" s="12" t="str">
        <f>+IF(AND(D64&gt;=B64,D64&lt;=C64),"CUMPLE","NO CUMPLE")</f>
        <v>CUMPLE</v>
      </c>
      <c r="F64" s="28">
        <v>20</v>
      </c>
      <c r="G64" s="40" t="s">
        <v>130</v>
      </c>
      <c r="H64" s="37" t="s">
        <v>131</v>
      </c>
    </row>
    <row r="66" spans="1:18" x14ac:dyDescent="0.25">
      <c r="A66" s="5"/>
      <c r="B66" s="5"/>
      <c r="C66" s="8"/>
      <c r="D66" s="8"/>
      <c r="E66" s="8"/>
      <c r="F66" s="8"/>
      <c r="G66" s="8"/>
      <c r="H66" s="8"/>
      <c r="I66" s="8"/>
      <c r="J66" s="8"/>
      <c r="K66" s="8"/>
      <c r="L66" s="8"/>
      <c r="M66" s="7"/>
      <c r="N66" s="7"/>
      <c r="O66" s="7"/>
      <c r="P66" s="7"/>
      <c r="Q66" s="7"/>
    </row>
    <row r="67" spans="1:18" ht="54" x14ac:dyDescent="0.25">
      <c r="A67" s="85" t="s">
        <v>132</v>
      </c>
      <c r="B67" s="32" t="s">
        <v>133</v>
      </c>
      <c r="C67" s="32" t="s">
        <v>134</v>
      </c>
      <c r="D67" s="32" t="s">
        <v>104</v>
      </c>
      <c r="E67" s="32" t="s">
        <v>108</v>
      </c>
      <c r="F67" s="87" t="s">
        <v>39</v>
      </c>
      <c r="G67" s="87"/>
      <c r="H67" s="87"/>
      <c r="I67" s="8"/>
      <c r="J67" s="8"/>
      <c r="K67" s="7"/>
      <c r="L67" s="7"/>
      <c r="M67" s="7"/>
      <c r="N67" s="7"/>
      <c r="O67" s="7"/>
    </row>
    <row r="68" spans="1:18" ht="164.25" customHeight="1" x14ac:dyDescent="0.25">
      <c r="A68" s="86"/>
      <c r="B68" s="41">
        <f>+ROUND('Resumen Región 18'!E3*20%,0)</f>
        <v>850</v>
      </c>
      <c r="C68" s="72">
        <v>7034</v>
      </c>
      <c r="D68" s="28">
        <v>10</v>
      </c>
      <c r="E68" s="28">
        <f>+IF(((C68-B68)/'Resumen Región 18'!E3)*D68&gt;10,10,((C68-B68)/'Resumen Región 18'!E3)*D68)</f>
        <v>10</v>
      </c>
      <c r="F68" s="88" t="s">
        <v>135</v>
      </c>
      <c r="G68" s="89"/>
      <c r="H68" s="89"/>
      <c r="I68" s="8"/>
      <c r="J68" s="8"/>
      <c r="K68" s="7"/>
      <c r="L68" s="7"/>
      <c r="M68" s="7"/>
      <c r="N68" s="7"/>
      <c r="O68" s="7"/>
    </row>
    <row r="69" spans="1:18" s="17" customFormat="1" ht="42" customHeight="1" x14ac:dyDescent="0.25">
      <c r="A69" s="122" t="s">
        <v>138</v>
      </c>
      <c r="B69" s="123"/>
      <c r="C69" s="123"/>
      <c r="D69" s="123"/>
      <c r="E69" s="123"/>
      <c r="F69" s="123"/>
      <c r="G69" s="123"/>
      <c r="H69" s="124"/>
      <c r="I69" s="59"/>
      <c r="J69" s="59"/>
      <c r="K69" s="59"/>
      <c r="L69" s="59"/>
      <c r="M69" s="59"/>
      <c r="N69" s="59"/>
      <c r="O69" s="6"/>
      <c r="P69" s="6"/>
      <c r="Q69" s="6"/>
      <c r="R69" s="6"/>
    </row>
  </sheetData>
  <mergeCells count="46">
    <mergeCell ref="A69:H69"/>
    <mergeCell ref="A42:H42"/>
    <mergeCell ref="A32:A33"/>
    <mergeCell ref="A41:D41"/>
    <mergeCell ref="C28:G28"/>
    <mergeCell ref="A29:B29"/>
    <mergeCell ref="C33:G33"/>
    <mergeCell ref="C34:G34"/>
    <mergeCell ref="F36:H36"/>
    <mergeCell ref="A39:D39"/>
    <mergeCell ref="A40:D40"/>
    <mergeCell ref="E37:E38"/>
    <mergeCell ref="F37:H38"/>
    <mergeCell ref="F39:H39"/>
    <mergeCell ref="F40:H40"/>
    <mergeCell ref="C37:C38"/>
    <mergeCell ref="G6:H6"/>
    <mergeCell ref="G7:H7"/>
    <mergeCell ref="A1:H1"/>
    <mergeCell ref="D49:D53"/>
    <mergeCell ref="G49:G53"/>
    <mergeCell ref="A46:H46"/>
    <mergeCell ref="A48:A53"/>
    <mergeCell ref="B3:E3"/>
    <mergeCell ref="A13:B13"/>
    <mergeCell ref="A20:D20"/>
    <mergeCell ref="A26:B26"/>
    <mergeCell ref="A21:B21"/>
    <mergeCell ref="A44:B44"/>
    <mergeCell ref="F41:H41"/>
    <mergeCell ref="C36:E36"/>
    <mergeCell ref="A36:B36"/>
    <mergeCell ref="A63:A64"/>
    <mergeCell ref="A67:A68"/>
    <mergeCell ref="F67:H67"/>
    <mergeCell ref="F68:H68"/>
    <mergeCell ref="H49:H53"/>
    <mergeCell ref="F49:F53"/>
    <mergeCell ref="E49:E53"/>
    <mergeCell ref="A56:A60"/>
    <mergeCell ref="F56:H56"/>
    <mergeCell ref="F57:H57"/>
    <mergeCell ref="F58:H58"/>
    <mergeCell ref="F59:H59"/>
    <mergeCell ref="F60:H60"/>
    <mergeCell ref="D37:D38"/>
  </mergeCells>
  <phoneticPr fontId="6" type="noConversion"/>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E39:E42 N45:Q45 C30:C34 D30:G32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G12" sqref="G12"/>
    </sheetView>
  </sheetViews>
  <sheetFormatPr baseColWidth="10" defaultColWidth="9.140625" defaultRowHeight="15" x14ac:dyDescent="0.25"/>
  <cols>
    <col min="1" max="1" width="10.7109375" style="1" customWidth="1"/>
  </cols>
  <sheetData>
    <row r="1" spans="1:2" x14ac:dyDescent="0.25">
      <c r="A1" s="1" t="s">
        <v>136</v>
      </c>
      <c r="B1" s="1" t="s">
        <v>137</v>
      </c>
    </row>
    <row r="2" spans="1:2" x14ac:dyDescent="0.25">
      <c r="A2" s="1" t="s">
        <v>82</v>
      </c>
      <c r="B2" s="1">
        <v>1</v>
      </c>
    </row>
    <row r="3" spans="1:2" x14ac:dyDescent="0.25">
      <c r="A3" s="1" t="s">
        <v>57</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18</vt:lpstr>
      <vt:lpstr>UT CONECTANDO REGIONES SRCC</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2024-08-08T19:21:41Z</dcterms:modified>
  <cp:category/>
  <cp:contentStatus/>
</cp:coreProperties>
</file>